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10" windowWidth="15600" windowHeight="11020"/>
  </bookViews>
  <sheets>
    <sheet name="Phase II Inspection Option Form" sheetId="1" r:id="rId1"/>
    <sheet name="QA Schedule Format" sheetId="2" state="hidden" r:id="rId2"/>
  </sheets>
  <definedNames>
    <definedName name="_xlnm.Print_Area" localSheetId="0">'Phase II Inspection Option Form'!$B:$M</definedName>
  </definedNames>
  <calcPr calcId="145621"/>
</workbook>
</file>

<file path=xl/calcChain.xml><?xml version="1.0" encoding="utf-8"?>
<calcChain xmlns="http://schemas.openxmlformats.org/spreadsheetml/2006/main">
  <c r="D10" i="2" l="1"/>
  <c r="D6" i="2"/>
  <c r="D2" i="2"/>
  <c r="A32" i="1"/>
  <c r="A33" i="1"/>
  <c r="A34" i="1"/>
  <c r="A35" i="1"/>
  <c r="A36" i="1"/>
  <c r="A37" i="1"/>
  <c r="A38" i="1"/>
  <c r="A39" i="1"/>
  <c r="A40" i="1"/>
  <c r="A41" i="1"/>
  <c r="A42" i="1"/>
  <c r="A31" i="1"/>
  <c r="C12" i="2"/>
  <c r="C8" i="2"/>
  <c r="C4" i="2"/>
  <c r="C6" i="2"/>
  <c r="C11" i="2"/>
  <c r="C7" i="2"/>
  <c r="C3" i="2"/>
  <c r="C10" i="2"/>
  <c r="C2" i="2"/>
  <c r="B10" i="2"/>
  <c r="B6" i="2"/>
  <c r="B2" i="2"/>
  <c r="M2" i="2" l="1"/>
  <c r="G2" i="2"/>
  <c r="J4" i="2"/>
  <c r="I6" i="2"/>
  <c r="H2" i="2"/>
  <c r="K2" i="2"/>
  <c r="E2" i="2"/>
  <c r="F2" i="2"/>
  <c r="I2" i="2"/>
  <c r="L2" i="2"/>
  <c r="J2" i="2"/>
  <c r="J3" i="2"/>
  <c r="F10" i="2"/>
  <c r="J6" i="2"/>
  <c r="L6" i="2"/>
  <c r="I10" i="2"/>
  <c r="K10" i="2"/>
  <c r="J7" i="2"/>
  <c r="M6" i="2"/>
  <c r="J10" i="2"/>
  <c r="L10" i="2"/>
  <c r="E6" i="2"/>
  <c r="E10" i="2"/>
  <c r="G6" i="2"/>
  <c r="J8" i="2"/>
  <c r="G10" i="2"/>
  <c r="J11" i="2"/>
  <c r="M10" i="2"/>
  <c r="F6" i="2"/>
  <c r="H6" i="2"/>
  <c r="K6" i="2"/>
  <c r="H10" i="2"/>
  <c r="J12" i="2"/>
</calcChain>
</file>

<file path=xl/sharedStrings.xml><?xml version="1.0" encoding="utf-8"?>
<sst xmlns="http://schemas.openxmlformats.org/spreadsheetml/2006/main" count="56" uniqueCount="52">
  <si>
    <t>Property Name</t>
  </si>
  <si>
    <t>Property ID (If HUD Property)</t>
  </si>
  <si>
    <t>Inspector Name:</t>
  </si>
  <si>
    <t>Inspector ID (M# or I#):</t>
  </si>
  <si>
    <t>Primary Phone Number:</t>
  </si>
  <si>
    <t>Secondary Contact Number:</t>
  </si>
  <si>
    <t>Property Street Address</t>
  </si>
  <si>
    <t>Property City</t>
  </si>
  <si>
    <t>Property Zip</t>
  </si>
  <si>
    <t>Inspection ID (if available)</t>
  </si>
  <si>
    <t>Buildings</t>
  </si>
  <si>
    <t>Units</t>
  </si>
  <si>
    <t>Scattered (Y/N)</t>
  </si>
  <si>
    <t xml:space="preserve"> Property ST</t>
  </si>
  <si>
    <t>2. HUD-REAC will review  the properties and send you further instructions</t>
  </si>
  <si>
    <t xml:space="preserve">                 a. Please do not schedule inspections with any property until HUD-REAC confirms the dates with you in writing</t>
  </si>
  <si>
    <t xml:space="preserve">                  a. Please call REAC TAC at 1-888-245-4860 if you have any problems with downloading or your password</t>
  </si>
  <si>
    <t>*Please do not hesitate to contact HUD-REAC if any issues arise during this process.</t>
  </si>
  <si>
    <t>Instructions</t>
  </si>
  <si>
    <t>Description</t>
  </si>
  <si>
    <t>Inspector Id</t>
  </si>
  <si>
    <t>Last Name</t>
  </si>
  <si>
    <t>Date</t>
  </si>
  <si>
    <t>State</t>
  </si>
  <si>
    <t>City</t>
  </si>
  <si>
    <t>Zip</t>
  </si>
  <si>
    <t>Property Id</t>
  </si>
  <si>
    <t>Inspection Id</t>
  </si>
  <si>
    <t>Contact Name</t>
  </si>
  <si>
    <t>Contact #</t>
  </si>
  <si>
    <t>Phase II Day</t>
  </si>
  <si>
    <t>Day 1</t>
  </si>
  <si>
    <t>To Be Completed By REAC</t>
  </si>
  <si>
    <t xml:space="preserve">HFA Phase II </t>
  </si>
  <si>
    <t>Day 2</t>
  </si>
  <si>
    <t>Test</t>
  </si>
  <si>
    <t>HFA Phase II</t>
  </si>
  <si>
    <t>Inspector Email Address:</t>
  </si>
  <si>
    <t>Primary Phone Type:</t>
  </si>
  <si>
    <t>Secondary Phone Type:</t>
  </si>
  <si>
    <t>Phase II Options Property Information</t>
  </si>
  <si>
    <t>Property Contact Name (After Confirmation)</t>
  </si>
  <si>
    <t>Property Contact  Phone Number (After Confirmation)</t>
  </si>
  <si>
    <t>3. Please provide a minimum of five options for your Phase II training</t>
  </si>
  <si>
    <t>4. Please download your Phase II inspections 14 days prior to your scheduled inspection training</t>
  </si>
  <si>
    <t>Housing Finance Authority:</t>
  </si>
  <si>
    <t xml:space="preserve">                 b. The required fields are highligted in yellow.  Please fill in all required fields prior to sending the form back to REAC.</t>
  </si>
  <si>
    <t xml:space="preserve">                 c. For each property the "Property Contact Name" and "Property Contact Phone Number" are required only after REAC has approved each Phase II option.</t>
  </si>
  <si>
    <t>(if applicable)</t>
  </si>
  <si>
    <r>
      <rPr>
        <b/>
        <sz val="11"/>
        <color rgb="FFC00000"/>
        <rFont val="Calibri"/>
        <family val="2"/>
        <scheme val="minor"/>
      </rPr>
      <t>Phase II Protocol Requirements: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color rgb="FF0070C0"/>
        <rFont val="Calibri"/>
        <family val="2"/>
        <scheme val="minor"/>
      </rPr>
      <t>http://portal.hud.gov/hudportal/documents/huddoc?id=DOC_17193.pdf</t>
    </r>
  </si>
  <si>
    <t xml:space="preserve">                 a. Please include in the subject line of the email: Your name, Your M ID/I-ID number – Phase II request (for Housing Finance Authority inspectors please also include the name of your HFA)</t>
  </si>
  <si>
    <t>1. Please email this completed document to: Michele.P.Schmidt@hud.gov, Ava.M.Gordon2@hud.gov, and Pablo.Galman@hud.gov (for Housing Finance Authorities please also copy your Portfolio Manager)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</si>
</sst>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\ h:mm;@"/>
    <numFmt numFmtId="165" formatCode="00000"/>
    <numFmt numFmtId="166" formatCode="[&lt;=9999999]###\-####;\(###\)\ ###\-####"/>
    <numFmt numFmtId="167" formatCode="[$-409]m/d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 tint="0.249977111117893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theme="1" tint="0.249977111117893"/>
      <name val="Times New Roman"/>
      <family val="1"/>
    </font>
    <font>
      <b/>
      <i/>
      <sz val="9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</fills>
  <borders count="2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0"/>
      </left>
      <right style="thin">
        <color theme="1" tint="0.34998626667073579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0" tint="-0.499984740745262"/>
      </top>
      <bottom style="thin">
        <color rgb="FFB2B2B2"/>
      </bottom>
      <diagonal/>
    </border>
    <border>
      <left style="thin">
        <color rgb="FFB2B2B2"/>
      </left>
      <right style="thin">
        <color theme="0" tint="-0.499984740745262"/>
      </right>
      <top style="thin">
        <color theme="0" tint="-0.49998474074526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5" borderId="3" applyNumberFormat="0" applyFont="0" applyAlignment="0" applyProtection="0"/>
    <xf numFmtId="0" fontId="9" fillId="7" borderId="4" applyNumberFormat="0" applyFont="0" applyBorder="0" applyAlignment="0" applyProtection="0"/>
    <xf numFmtId="0" fontId="2" fillId="8" borderId="0" applyNumberFormat="0" applyBorder="0" applyAlignment="0" applyProtection="0"/>
    <xf numFmtId="0" fontId="11" fillId="9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0" fontId="8" fillId="6" borderId="4" xfId="0" applyFont="1" applyFill="1" applyBorder="1" applyAlignment="1"/>
    <xf numFmtId="164" fontId="8" fillId="6" borderId="4" xfId="0" applyNumberFormat="1" applyFont="1" applyFill="1" applyBorder="1" applyAlignment="1"/>
    <xf numFmtId="0" fontId="8" fillId="6" borderId="4" xfId="0" applyFont="1" applyFill="1" applyBorder="1" applyAlignment="1">
      <alignment horizontal="center"/>
    </xf>
    <xf numFmtId="0" fontId="12" fillId="9" borderId="4" xfId="5" applyFont="1" applyBorder="1" applyAlignment="1">
      <alignment horizontal="left"/>
    </xf>
    <xf numFmtId="167" fontId="12" fillId="9" borderId="4" xfId="5" applyNumberFormat="1" applyFont="1" applyBorder="1" applyAlignment="1">
      <alignment horizontal="left"/>
    </xf>
    <xf numFmtId="165" fontId="12" fillId="9" borderId="4" xfId="5" applyNumberFormat="1" applyFont="1" applyBorder="1" applyAlignment="1">
      <alignment horizontal="left"/>
    </xf>
    <xf numFmtId="0" fontId="12" fillId="0" borderId="4" xfId="5" applyFont="1" applyFill="1" applyBorder="1" applyAlignment="1">
      <alignment horizontal="left"/>
    </xf>
    <xf numFmtId="167" fontId="12" fillId="0" borderId="4" xfId="5" applyNumberFormat="1" applyFont="1" applyFill="1" applyBorder="1" applyAlignment="1">
      <alignment horizontal="left"/>
    </xf>
    <xf numFmtId="165" fontId="12" fillId="0" borderId="4" xfId="5" applyNumberFormat="1" applyFont="1" applyFill="1" applyBorder="1" applyAlignment="1">
      <alignment horizontal="left"/>
    </xf>
    <xf numFmtId="165" fontId="8" fillId="6" borderId="4" xfId="0" applyNumberFormat="1" applyFont="1" applyFill="1" applyBorder="1" applyAlignment="1">
      <alignment horizontal="center"/>
    </xf>
    <xf numFmtId="0" fontId="12" fillId="9" borderId="4" xfId="5" applyFont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166" fontId="8" fillId="6" borderId="4" xfId="0" applyNumberFormat="1" applyFont="1" applyFill="1" applyBorder="1" applyAlignment="1">
      <alignment horizontal="center"/>
    </xf>
    <xf numFmtId="0" fontId="0" fillId="0" borderId="13" xfId="0" applyBorder="1" applyAlignment="1" applyProtection="1">
      <alignment vertical="top" wrapText="1"/>
      <protection locked="0"/>
    </xf>
    <xf numFmtId="0" fontId="2" fillId="3" borderId="16" xfId="0" applyFont="1" applyFill="1" applyBorder="1" applyAlignment="1">
      <alignment wrapText="1"/>
    </xf>
    <xf numFmtId="0" fontId="2" fillId="3" borderId="1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10" fillId="5" borderId="19" xfId="2" applyFont="1" applyBorder="1" applyAlignment="1">
      <alignment horizontal="center" wrapText="1"/>
    </xf>
    <xf numFmtId="0" fontId="10" fillId="5" borderId="20" xfId="2" applyFont="1" applyBorder="1" applyAlignment="1">
      <alignment horizontal="center" wrapText="1"/>
    </xf>
    <xf numFmtId="167" fontId="0" fillId="0" borderId="21" xfId="0" applyNumberFormat="1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top" wrapText="1"/>
      <protection locked="0"/>
    </xf>
    <xf numFmtId="167" fontId="0" fillId="0" borderId="24" xfId="0" applyNumberForma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4" fillId="0" borderId="0" xfId="0" applyFont="1"/>
    <xf numFmtId="0" fontId="6" fillId="4" borderId="8" xfId="1" applyFont="1" applyFill="1" applyBorder="1" applyAlignment="1">
      <alignment horizontal="left" wrapText="1"/>
    </xf>
    <xf numFmtId="0" fontId="6" fillId="4" borderId="0" xfId="1" applyFont="1" applyFill="1" applyBorder="1" applyAlignment="1">
      <alignment horizontal="left" wrapText="1"/>
    </xf>
    <xf numFmtId="0" fontId="6" fillId="4" borderId="9" xfId="1" applyFont="1" applyFill="1" applyBorder="1" applyAlignment="1">
      <alignment horizontal="left" wrapText="1"/>
    </xf>
    <xf numFmtId="0" fontId="6" fillId="4" borderId="5" xfId="1" applyFont="1" applyFill="1" applyBorder="1" applyAlignment="1">
      <alignment horizontal="left" wrapText="1"/>
    </xf>
    <xf numFmtId="0" fontId="6" fillId="4" borderId="6" xfId="1" applyFont="1" applyFill="1" applyBorder="1" applyAlignment="1">
      <alignment horizontal="left" wrapText="1"/>
    </xf>
    <xf numFmtId="0" fontId="6" fillId="4" borderId="7" xfId="1" applyFont="1" applyFill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7" fillId="5" borderId="14" xfId="2" applyFont="1" applyBorder="1" applyAlignment="1">
      <alignment horizontal="center"/>
    </xf>
    <xf numFmtId="0" fontId="7" fillId="5" borderId="15" xfId="2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13" fillId="4" borderId="10" xfId="1" applyFont="1" applyFill="1" applyBorder="1" applyAlignment="1">
      <alignment horizontal="left" wrapText="1"/>
    </xf>
    <xf numFmtId="0" fontId="13" fillId="4" borderId="11" xfId="1" applyFont="1" applyFill="1" applyBorder="1" applyAlignment="1">
      <alignment horizontal="left" wrapText="1"/>
    </xf>
    <xf numFmtId="0" fontId="13" fillId="4" borderId="12" xfId="1" applyFont="1" applyFill="1" applyBorder="1" applyAlignment="1">
      <alignment horizontal="left" wrapText="1"/>
    </xf>
  </cellXfs>
  <cellStyles count="6">
    <cellStyle name="20% - Accent1" xfId="1" builtinId="30"/>
    <cellStyle name="Admin" xfId="3"/>
    <cellStyle name="Full Inspection" xfId="4"/>
    <cellStyle name="Normal" xfId="0" builtinId="0"/>
    <cellStyle name="Note" xfId="2" builtinId="10"/>
    <cellStyle name="Phase II" xfId="5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showGridLines="0" showRowColHeaders="0" tabSelected="1" workbookViewId="0">
      <selection activeCell="C16" sqref="C16:D16"/>
    </sheetView>
  </sheetViews>
  <sheetFormatPr defaultRowHeight="14.5" x14ac:dyDescent="0.35"/>
  <cols>
    <col min="1" max="1" width="2.7265625" customWidth="1"/>
    <col min="2" max="2" width="26.1796875" bestFit="1" customWidth="1"/>
    <col min="3" max="3" width="27.1796875" bestFit="1" customWidth="1"/>
    <col min="4" max="4" width="27.1796875" customWidth="1"/>
    <col min="5" max="5" width="9.1796875" bestFit="1" customWidth="1"/>
    <col min="6" max="6" width="8.7265625" bestFit="1" customWidth="1"/>
    <col min="7" max="7" width="9.1796875" style="4" bestFit="1" customWidth="1"/>
    <col min="8" max="8" width="5.54296875" style="4" bestFit="1" customWidth="1"/>
    <col min="9" max="9" width="9.453125" style="4" bestFit="1" customWidth="1"/>
    <col min="10" max="10" width="17" customWidth="1"/>
    <col min="11" max="11" width="12.54296875" customWidth="1"/>
    <col min="12" max="12" width="22" bestFit="1" customWidth="1"/>
    <col min="13" max="13" width="27.453125" bestFit="1" customWidth="1"/>
    <col min="14" max="14" width="12.81640625" customWidth="1"/>
    <col min="15" max="15" width="20.54296875" customWidth="1"/>
  </cols>
  <sheetData>
    <row r="2" spans="2:15" x14ac:dyDescent="0.35">
      <c r="B2" s="41" t="s">
        <v>49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15" x14ac:dyDescent="0.35">
      <c r="B3" s="3"/>
      <c r="C3" s="3"/>
      <c r="D3" s="3"/>
    </row>
    <row r="4" spans="2:15" x14ac:dyDescent="0.35">
      <c r="B4" s="2" t="s">
        <v>18</v>
      </c>
    </row>
    <row r="5" spans="2:15" s="5" customFormat="1" ht="15.75" customHeight="1" x14ac:dyDescent="0.35">
      <c r="B5" s="38" t="s">
        <v>51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2:15" s="5" customFormat="1" ht="15.75" customHeight="1" x14ac:dyDescent="0.35">
      <c r="B6" s="35" t="s">
        <v>50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</row>
    <row r="7" spans="2:15" s="5" customFormat="1" ht="15.75" customHeight="1" x14ac:dyDescent="0.35">
      <c r="B7" s="35" t="s">
        <v>14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</row>
    <row r="8" spans="2:15" s="5" customFormat="1" ht="15.75" customHeight="1" x14ac:dyDescent="0.35">
      <c r="B8" s="35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spans="2:15" s="5" customFormat="1" ht="15.75" customHeight="1" x14ac:dyDescent="0.35">
      <c r="B9" s="35" t="s">
        <v>43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2:15" s="5" customFormat="1" ht="15.75" customHeight="1" x14ac:dyDescent="0.35">
      <c r="B10" s="35" t="s">
        <v>46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</row>
    <row r="11" spans="2:15" s="5" customFormat="1" ht="15.75" customHeight="1" x14ac:dyDescent="0.35">
      <c r="B11" s="35" t="s">
        <v>47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2:15" s="5" customFormat="1" ht="15.75" customHeight="1" x14ac:dyDescent="0.35">
      <c r="B12" s="35" t="s">
        <v>44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</row>
    <row r="13" spans="2:15" s="5" customFormat="1" ht="15.75" customHeight="1" x14ac:dyDescent="0.35">
      <c r="B13" s="35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</row>
    <row r="14" spans="2:15" s="5" customFormat="1" ht="16.5" customHeight="1" x14ac:dyDescent="0.35">
      <c r="B14" s="48" t="s">
        <v>17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</row>
    <row r="16" spans="2:15" ht="15" thickBot="1" x14ac:dyDescent="0.4">
      <c r="B16" t="s">
        <v>2</v>
      </c>
      <c r="C16" s="47"/>
      <c r="D16" s="47"/>
      <c r="E16" s="3"/>
    </row>
    <row r="17" spans="1:15" ht="8.15" customHeight="1" x14ac:dyDescent="0.35"/>
    <row r="18" spans="1:15" ht="15" thickBot="1" x14ac:dyDescent="0.4">
      <c r="B18" t="s">
        <v>3</v>
      </c>
      <c r="C18" s="47"/>
      <c r="D18" s="47"/>
      <c r="E18" s="3"/>
    </row>
    <row r="19" spans="1:15" ht="8.15" customHeight="1" x14ac:dyDescent="0.35">
      <c r="C19" s="3"/>
    </row>
    <row r="20" spans="1:15" ht="15" thickBot="1" x14ac:dyDescent="0.4">
      <c r="B20" t="s">
        <v>45</v>
      </c>
      <c r="C20" s="44"/>
      <c r="D20" s="44"/>
      <c r="E20" s="34" t="s">
        <v>48</v>
      </c>
    </row>
    <row r="21" spans="1:15" ht="8.15" customHeight="1" x14ac:dyDescent="0.35">
      <c r="C21" s="3"/>
    </row>
    <row r="22" spans="1:15" ht="15" thickBot="1" x14ac:dyDescent="0.4">
      <c r="B22" t="s">
        <v>37</v>
      </c>
      <c r="C22" s="44"/>
      <c r="D22" s="44"/>
    </row>
    <row r="23" spans="1:15" ht="8.15" customHeight="1" x14ac:dyDescent="0.35">
      <c r="C23" s="3"/>
    </row>
    <row r="24" spans="1:15" ht="15" thickBot="1" x14ac:dyDescent="0.4">
      <c r="B24" t="s">
        <v>4</v>
      </c>
      <c r="C24" s="47"/>
      <c r="D24" s="47"/>
      <c r="F24" s="45" t="s">
        <v>38</v>
      </c>
      <c r="G24" s="45"/>
      <c r="H24" s="45"/>
      <c r="I24" s="46"/>
      <c r="J24" s="46"/>
    </row>
    <row r="25" spans="1:15" ht="8.15" customHeight="1" x14ac:dyDescent="0.35">
      <c r="C25" s="3"/>
    </row>
    <row r="26" spans="1:15" ht="15" thickBot="1" x14ac:dyDescent="0.4">
      <c r="B26" t="s">
        <v>5</v>
      </c>
      <c r="C26" s="47"/>
      <c r="D26" s="47"/>
      <c r="F26" s="45" t="s">
        <v>39</v>
      </c>
      <c r="G26" s="45"/>
      <c r="H26" s="45"/>
      <c r="I26" s="46"/>
      <c r="J26" s="46"/>
    </row>
    <row r="27" spans="1:15" x14ac:dyDescent="0.35">
      <c r="B27" s="1"/>
    </row>
    <row r="29" spans="1:15" x14ac:dyDescent="0.35">
      <c r="B29" s="2" t="s">
        <v>40</v>
      </c>
      <c r="N29" s="42" t="s">
        <v>32</v>
      </c>
      <c r="O29" s="43"/>
    </row>
    <row r="30" spans="1:15" ht="29" x14ac:dyDescent="0.35">
      <c r="B30" s="22" t="s">
        <v>0</v>
      </c>
      <c r="C30" s="23" t="s">
        <v>6</v>
      </c>
      <c r="D30" s="23" t="s">
        <v>7</v>
      </c>
      <c r="E30" s="23" t="s">
        <v>13</v>
      </c>
      <c r="F30" s="23" t="s">
        <v>8</v>
      </c>
      <c r="G30" s="23" t="s">
        <v>10</v>
      </c>
      <c r="H30" s="23" t="s">
        <v>11</v>
      </c>
      <c r="I30" s="23" t="s">
        <v>12</v>
      </c>
      <c r="J30" s="23" t="s">
        <v>1</v>
      </c>
      <c r="K30" s="23" t="s">
        <v>9</v>
      </c>
      <c r="L30" s="23" t="s">
        <v>41</v>
      </c>
      <c r="M30" s="24" t="s">
        <v>42</v>
      </c>
      <c r="N30" s="25" t="s">
        <v>30</v>
      </c>
      <c r="O30" s="26" t="s">
        <v>22</v>
      </c>
    </row>
    <row r="31" spans="1:15" x14ac:dyDescent="0.35">
      <c r="A31" s="32">
        <f>N31</f>
        <v>0</v>
      </c>
      <c r="B31" s="21"/>
      <c r="C31" s="18"/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7"/>
    </row>
    <row r="32" spans="1:15" x14ac:dyDescent="0.35">
      <c r="A32" s="33">
        <f t="shared" ref="A32:A42" si="0">N32</f>
        <v>0</v>
      </c>
      <c r="B32" s="21"/>
      <c r="C32" s="18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7"/>
    </row>
    <row r="33" spans="1:15" x14ac:dyDescent="0.35">
      <c r="A33" s="32">
        <f t="shared" si="0"/>
        <v>0</v>
      </c>
      <c r="B33" s="21"/>
      <c r="C33" s="18"/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7"/>
    </row>
    <row r="34" spans="1:15" x14ac:dyDescent="0.35">
      <c r="A34" s="32">
        <f t="shared" si="0"/>
        <v>0</v>
      </c>
      <c r="B34" s="21"/>
      <c r="C34" s="18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7"/>
    </row>
    <row r="35" spans="1:15" x14ac:dyDescent="0.35">
      <c r="A35" s="32">
        <f t="shared" si="0"/>
        <v>0</v>
      </c>
      <c r="B35" s="21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7"/>
    </row>
    <row r="36" spans="1:15" x14ac:dyDescent="0.35">
      <c r="A36" s="32">
        <f t="shared" si="0"/>
        <v>0</v>
      </c>
      <c r="B36" s="21"/>
      <c r="C36" s="18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7"/>
    </row>
    <row r="37" spans="1:15" x14ac:dyDescent="0.35">
      <c r="A37" s="32">
        <f t="shared" si="0"/>
        <v>0</v>
      </c>
      <c r="B37" s="21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7"/>
    </row>
    <row r="38" spans="1:15" x14ac:dyDescent="0.35">
      <c r="A38" s="32">
        <f t="shared" si="0"/>
        <v>0</v>
      </c>
      <c r="B38" s="21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7"/>
    </row>
    <row r="39" spans="1:15" x14ac:dyDescent="0.35">
      <c r="A39" s="32">
        <f t="shared" si="0"/>
        <v>0</v>
      </c>
      <c r="B39" s="21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7"/>
    </row>
    <row r="40" spans="1:15" x14ac:dyDescent="0.35">
      <c r="A40" s="32">
        <f t="shared" si="0"/>
        <v>0</v>
      </c>
      <c r="B40" s="21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7"/>
    </row>
    <row r="41" spans="1:15" x14ac:dyDescent="0.35">
      <c r="A41" s="32">
        <f t="shared" si="0"/>
        <v>0</v>
      </c>
      <c r="B41" s="21"/>
      <c r="C41" s="18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7"/>
    </row>
    <row r="42" spans="1:15" x14ac:dyDescent="0.35">
      <c r="A42" s="32">
        <f t="shared" si="0"/>
        <v>0</v>
      </c>
      <c r="B42" s="28"/>
      <c r="C42" s="29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</row>
  </sheetData>
  <sheetProtection sheet="1" objects="1" scenarios="1" selectLockedCells="1"/>
  <mergeCells count="22">
    <mergeCell ref="B5:O5"/>
    <mergeCell ref="B2:O2"/>
    <mergeCell ref="N29:O29"/>
    <mergeCell ref="C22:D22"/>
    <mergeCell ref="F24:H24"/>
    <mergeCell ref="F26:H26"/>
    <mergeCell ref="I24:J24"/>
    <mergeCell ref="I26:J26"/>
    <mergeCell ref="C26:D26"/>
    <mergeCell ref="C24:D24"/>
    <mergeCell ref="C20:D20"/>
    <mergeCell ref="B13:O13"/>
    <mergeCell ref="B14:O14"/>
    <mergeCell ref="C16:D16"/>
    <mergeCell ref="C18:D18"/>
    <mergeCell ref="B6:O6"/>
    <mergeCell ref="B7:O7"/>
    <mergeCell ref="B8:O8"/>
    <mergeCell ref="B12:O12"/>
    <mergeCell ref="B9:O9"/>
    <mergeCell ref="B10:O10"/>
    <mergeCell ref="B11:O11"/>
  </mergeCells>
  <conditionalFormatting sqref="C16:D16 C18:D18 C22:D22 C24:D24 I24:J24">
    <cfRule type="containsBlanks" dxfId="4" priority="8">
      <formula>LEN(TRIM(C16))=0</formula>
    </cfRule>
  </conditionalFormatting>
  <conditionalFormatting sqref="C31:C42">
    <cfRule type="expression" dxfId="3" priority="7" stopIfTrue="1">
      <formula>LEN($C31)&gt;0</formula>
    </cfRule>
    <cfRule type="expression" dxfId="2" priority="9">
      <formula>LEN($B31)&gt;0</formula>
    </cfRule>
  </conditionalFormatting>
  <conditionalFormatting sqref="D31:I42">
    <cfRule type="expression" priority="4" stopIfTrue="1">
      <formula>LEN(D31)&gt;0</formula>
    </cfRule>
    <cfRule type="expression" dxfId="1" priority="5">
      <formula>LEN($B31)&gt;0</formula>
    </cfRule>
  </conditionalFormatting>
  <conditionalFormatting sqref="L31:M42">
    <cfRule type="expression" priority="2" stopIfTrue="1">
      <formula>LEN(L31)&gt;0</formula>
    </cfRule>
    <cfRule type="expression" dxfId="0" priority="3">
      <formula>LEN($N31)&gt;0</formula>
    </cfRule>
  </conditionalFormatting>
  <dataValidations count="3">
    <dataValidation type="list" allowBlank="1" showInputMessage="1" showErrorMessage="1" sqref="N31:N42">
      <formula1>"Day 1,Day 2,Test"</formula1>
    </dataValidation>
    <dataValidation type="list" allowBlank="1" showInputMessage="1" showErrorMessage="1" sqref="I31:I42">
      <formula1>"Y,N"</formula1>
    </dataValidation>
    <dataValidation type="list" allowBlank="1" showInputMessage="1" showErrorMessage="1" sqref="I24:J24 I26:J26">
      <formula1>"Home,Office,Personal Cell,Work Cell"</formula1>
    </dataValidation>
  </dataValidations>
  <pageMargins left="0.25" right="0.25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A2" sqref="A2"/>
    </sheetView>
  </sheetViews>
  <sheetFormatPr defaultRowHeight="14.5" x14ac:dyDescent="0.35"/>
  <cols>
    <col min="1" max="1" width="26.54296875" bestFit="1" customWidth="1"/>
    <col min="2" max="2" width="10.453125" bestFit="1" customWidth="1"/>
    <col min="3" max="3" width="44.81640625" bestFit="1" customWidth="1"/>
    <col min="4" max="4" width="17.54296875" bestFit="1" customWidth="1"/>
    <col min="5" max="5" width="5" style="4" bestFit="1" customWidth="1"/>
    <col min="6" max="6" width="18.26953125" customWidth="1"/>
    <col min="7" max="7" width="11.7265625" bestFit="1" customWidth="1"/>
    <col min="8" max="8" width="13.1796875" customWidth="1"/>
    <col min="9" max="9" width="13.54296875" customWidth="1"/>
    <col min="10" max="10" width="24.54296875" bestFit="1" customWidth="1"/>
    <col min="11" max="11" width="28.54296875" bestFit="1" customWidth="1"/>
    <col min="12" max="12" width="10.1796875" style="4" customWidth="1"/>
    <col min="13" max="13" width="11.81640625" style="4" customWidth="1"/>
  </cols>
  <sheetData>
    <row r="1" spans="1:13" x14ac:dyDescent="0.35">
      <c r="A1" s="6" t="s">
        <v>19</v>
      </c>
      <c r="B1" s="7" t="s">
        <v>20</v>
      </c>
      <c r="C1" s="6" t="s">
        <v>21</v>
      </c>
      <c r="D1" s="8" t="s">
        <v>22</v>
      </c>
      <c r="E1" s="15" t="s">
        <v>23</v>
      </c>
      <c r="F1" s="8" t="s">
        <v>24</v>
      </c>
      <c r="G1" s="8" t="s">
        <v>25</v>
      </c>
      <c r="H1" s="8" t="s">
        <v>26</v>
      </c>
      <c r="I1" s="20" t="s">
        <v>27</v>
      </c>
      <c r="J1" s="8" t="s">
        <v>28</v>
      </c>
      <c r="K1" s="8" t="s">
        <v>29</v>
      </c>
      <c r="L1" s="8" t="s">
        <v>10</v>
      </c>
      <c r="M1" s="8" t="s">
        <v>11</v>
      </c>
    </row>
    <row r="2" spans="1:13" x14ac:dyDescent="0.35">
      <c r="A2" s="9" t="s">
        <v>33</v>
      </c>
      <c r="B2" s="9">
        <f>'Phase II Inspection Option Form'!$C$18</f>
        <v>0</v>
      </c>
      <c r="C2" s="9">
        <f>'Phase II Inspection Option Form'!$C$16</f>
        <v>0</v>
      </c>
      <c r="D2" s="10" t="e">
        <f>VLOOKUP("Day 1",'Phase II Inspection Option Form'!$N$31:$O$42,2,FALSE)</f>
        <v>#N/A</v>
      </c>
      <c r="E2" s="16" t="e">
        <f>VLOOKUP("Day 1",'Phase II Inspection Option Form'!$A$31:$O$42,5,FALSE)</f>
        <v>#N/A</v>
      </c>
      <c r="F2" s="16" t="e">
        <f>VLOOKUP("Day 1",'Phase II Inspection Option Form'!$A$31:$O$42,4,FALSE)</f>
        <v>#N/A</v>
      </c>
      <c r="G2" s="16" t="e">
        <f>VLOOKUP("Day 1",'Phase II Inspection Option Form'!$A$31:$O$42,6,FALSE)</f>
        <v>#N/A</v>
      </c>
      <c r="H2" s="16" t="e">
        <f>VLOOKUP("Day 1",'Phase II Inspection Option Form'!$A$31:$O$42,10,FALSE)</f>
        <v>#N/A</v>
      </c>
      <c r="I2" s="16" t="e">
        <f>VLOOKUP("Day 1",'Phase II Inspection Option Form'!$A$31:$O$42,11,FALSE)</f>
        <v>#N/A</v>
      </c>
      <c r="J2" s="9" t="e">
        <f>VLOOKUP("Day 1",'Phase II Inspection Option Form'!$A$31:$O$42,4,FALSE)</f>
        <v>#N/A</v>
      </c>
      <c r="K2" s="9" t="e">
        <f>VLOOKUP("Day 1",'Phase II Inspection Option Form'!$A$31:$O$42,12,FALSE)</f>
        <v>#N/A</v>
      </c>
      <c r="L2" s="16" t="e">
        <f>VLOOKUP("Day 1",'Phase II Inspection Option Form'!$A$31:$O$42,7,FALSE)</f>
        <v>#N/A</v>
      </c>
      <c r="M2" s="16" t="e">
        <f>VLOOKUP("Day 1",'Phase II Inspection Option Form'!$A$31:$O$42,8,FALSE)</f>
        <v>#N/A</v>
      </c>
    </row>
    <row r="3" spans="1:13" x14ac:dyDescent="0.35">
      <c r="A3" s="9" t="s">
        <v>31</v>
      </c>
      <c r="B3" s="9"/>
      <c r="C3" s="9">
        <f>'Phase II Inspection Option Form'!$C$22</f>
        <v>0</v>
      </c>
      <c r="D3" s="10"/>
      <c r="E3" s="16"/>
      <c r="F3" s="9"/>
      <c r="G3" s="11"/>
      <c r="H3" s="9"/>
      <c r="I3" s="9"/>
      <c r="J3" s="9" t="e">
        <f>VLOOKUP("Day 1",'Phase II Inspection Option Form'!$A$31:$O$42,2,FALSE)</f>
        <v>#N/A</v>
      </c>
      <c r="K3" s="9"/>
      <c r="L3" s="9"/>
      <c r="M3" s="9"/>
    </row>
    <row r="4" spans="1:13" x14ac:dyDescent="0.35">
      <c r="A4" s="9"/>
      <c r="B4" s="9"/>
      <c r="C4" s="9" t="str">
        <f>CONCATENATE('Phase II Inspection Option Form'!$I$24,": ",'Phase II Inspection Option Form'!$C$24,"; ",'Phase II Inspection Option Form'!$I$26,": ",'Phase II Inspection Option Form'!$C$26)</f>
        <v xml:space="preserve">: ; : </v>
      </c>
      <c r="D4" s="10"/>
      <c r="E4" s="16"/>
      <c r="F4" s="9"/>
      <c r="G4" s="11"/>
      <c r="H4" s="9"/>
      <c r="I4" s="9"/>
      <c r="J4" s="9" t="e">
        <f>VLOOKUP("Day 1",'Phase II Inspection Option Form'!$A$31:$O$42,3,FALSE)</f>
        <v>#N/A</v>
      </c>
      <c r="K4" s="9"/>
      <c r="L4" s="9"/>
      <c r="M4" s="9"/>
    </row>
    <row r="5" spans="1:13" x14ac:dyDescent="0.35">
      <c r="A5" s="12"/>
      <c r="B5" s="12"/>
      <c r="C5" s="12"/>
      <c r="D5" s="13"/>
      <c r="E5" s="17"/>
      <c r="F5" s="12"/>
      <c r="G5" s="14"/>
      <c r="H5" s="12"/>
      <c r="I5" s="12"/>
      <c r="J5" s="12"/>
      <c r="K5" s="12"/>
      <c r="L5" s="12"/>
      <c r="M5" s="12"/>
    </row>
    <row r="6" spans="1:13" x14ac:dyDescent="0.35">
      <c r="A6" s="9" t="s">
        <v>36</v>
      </c>
      <c r="B6" s="9">
        <f>'Phase II Inspection Option Form'!$C$18</f>
        <v>0</v>
      </c>
      <c r="C6" s="9">
        <f>'Phase II Inspection Option Form'!$C$16</f>
        <v>0</v>
      </c>
      <c r="D6" s="10" t="e">
        <f>VLOOKUP("Day 2",'Phase II Inspection Option Form'!$N$31:$O$42,2,FALSE)</f>
        <v>#N/A</v>
      </c>
      <c r="E6" s="16" t="e">
        <f>VLOOKUP("Day 2",'Phase II Inspection Option Form'!$A$31:$O$42,5,FALSE)</f>
        <v>#N/A</v>
      </c>
      <c r="F6" s="16" t="e">
        <f>VLOOKUP("Day 2",'Phase II Inspection Option Form'!$A$31:$O$42,4,FALSE)</f>
        <v>#N/A</v>
      </c>
      <c r="G6" s="16" t="e">
        <f>VLOOKUP("Day 2",'Phase II Inspection Option Form'!$A$31:$O$42,6,FALSE)</f>
        <v>#N/A</v>
      </c>
      <c r="H6" s="16" t="e">
        <f>VLOOKUP("Day 2",'Phase II Inspection Option Form'!$A$31:$O$42,10,FALSE)</f>
        <v>#N/A</v>
      </c>
      <c r="I6" s="16" t="e">
        <f>VLOOKUP("Day 2",'Phase II Inspection Option Form'!$A$31:$O$42,11,FALSE)</f>
        <v>#N/A</v>
      </c>
      <c r="J6" s="9" t="e">
        <f>VLOOKUP("Day 2",'Phase II Inspection Option Form'!$A$31:$O$42,4,FALSE)</f>
        <v>#N/A</v>
      </c>
      <c r="K6" s="9" t="e">
        <f>VLOOKUP("Day 2",'Phase II Inspection Option Form'!$A$31:$O$42,12,FALSE)</f>
        <v>#N/A</v>
      </c>
      <c r="L6" s="16" t="e">
        <f>VLOOKUP("Day 2",'Phase II Inspection Option Form'!$A$31:$O$42,7,FALSE)</f>
        <v>#N/A</v>
      </c>
      <c r="M6" s="16" t="e">
        <f>VLOOKUP("Day 2",'Phase II Inspection Option Form'!$A$31:$O$42,8,FALSE)</f>
        <v>#N/A</v>
      </c>
    </row>
    <row r="7" spans="1:13" x14ac:dyDescent="0.35">
      <c r="A7" s="9" t="s">
        <v>34</v>
      </c>
      <c r="B7" s="9"/>
      <c r="C7" s="9">
        <f>'Phase II Inspection Option Form'!$C$22</f>
        <v>0</v>
      </c>
      <c r="D7" s="10"/>
      <c r="E7" s="16"/>
      <c r="F7" s="9"/>
      <c r="G7" s="11"/>
      <c r="H7" s="9"/>
      <c r="I7" s="9"/>
      <c r="J7" s="9" t="e">
        <f>VLOOKUP("Day 2",'Phase II Inspection Option Form'!$A$31:$O$42,2,FALSE)</f>
        <v>#N/A</v>
      </c>
      <c r="K7" s="9"/>
      <c r="L7" s="9"/>
      <c r="M7" s="9"/>
    </row>
    <row r="8" spans="1:13" x14ac:dyDescent="0.35">
      <c r="A8" s="9"/>
      <c r="B8" s="9"/>
      <c r="C8" s="9" t="str">
        <f>CONCATENATE('Phase II Inspection Option Form'!$I$24,": ",'Phase II Inspection Option Form'!$C$24,"; ",'Phase II Inspection Option Form'!$I$26,": ",'Phase II Inspection Option Form'!$C$26)</f>
        <v xml:space="preserve">: ; : </v>
      </c>
      <c r="D8" s="10"/>
      <c r="E8" s="16"/>
      <c r="F8" s="9"/>
      <c r="G8" s="11"/>
      <c r="H8" s="9"/>
      <c r="I8" s="9"/>
      <c r="J8" s="9" t="e">
        <f>VLOOKUP("Day 2",'Phase II Inspection Option Form'!$A$31:$O$42,3,FALSE)</f>
        <v>#N/A</v>
      </c>
      <c r="K8" s="9"/>
      <c r="L8" s="9"/>
      <c r="M8" s="9"/>
    </row>
    <row r="9" spans="1:13" x14ac:dyDescent="0.35">
      <c r="A9" s="12"/>
      <c r="B9" s="12"/>
      <c r="C9" s="12"/>
      <c r="D9" s="13"/>
      <c r="E9" s="17"/>
      <c r="F9" s="12"/>
      <c r="G9" s="14"/>
      <c r="H9" s="12"/>
      <c r="I9" s="12"/>
      <c r="J9" s="12"/>
      <c r="K9" s="12"/>
      <c r="L9" s="12"/>
      <c r="M9" s="12"/>
    </row>
    <row r="10" spans="1:13" x14ac:dyDescent="0.35">
      <c r="A10" s="9" t="s">
        <v>36</v>
      </c>
      <c r="B10" s="9">
        <f>'Phase II Inspection Option Form'!$C$18</f>
        <v>0</v>
      </c>
      <c r="C10" s="9">
        <f>'Phase II Inspection Option Form'!$C$16</f>
        <v>0</v>
      </c>
      <c r="D10" s="10" t="e">
        <f>VLOOKUP("Test",'Phase II Inspection Option Form'!$N$31:$O$42,2,FALSE)</f>
        <v>#N/A</v>
      </c>
      <c r="E10" s="16" t="e">
        <f>VLOOKUP("Test",'Phase II Inspection Option Form'!$A$31:$O$42,5,FALSE)</f>
        <v>#N/A</v>
      </c>
      <c r="F10" s="16" t="e">
        <f>VLOOKUP("Test",'Phase II Inspection Option Form'!$A$31:$O$42,4,FALSE)</f>
        <v>#N/A</v>
      </c>
      <c r="G10" s="16" t="e">
        <f>VLOOKUP("Test",'Phase II Inspection Option Form'!$A$31:$O$42,6,FALSE)</f>
        <v>#N/A</v>
      </c>
      <c r="H10" s="16" t="e">
        <f>VLOOKUP("Test",'Phase II Inspection Option Form'!$A$31:$O$42,10,FALSE)</f>
        <v>#N/A</v>
      </c>
      <c r="I10" s="16" t="e">
        <f>VLOOKUP("Test",'Phase II Inspection Option Form'!$A$31:$O$42,11,FALSE)</f>
        <v>#N/A</v>
      </c>
      <c r="J10" s="9" t="e">
        <f>VLOOKUP("Test",'Phase II Inspection Option Form'!$A$31:$O$42,4,FALSE)</f>
        <v>#N/A</v>
      </c>
      <c r="K10" s="9" t="e">
        <f>VLOOKUP("Test",'Phase II Inspection Option Form'!$A$31:$O$42,12,FALSE)</f>
        <v>#N/A</v>
      </c>
      <c r="L10" s="16" t="e">
        <f>VLOOKUP("Test",'Phase II Inspection Option Form'!$A$31:$O$42,7,FALSE)</f>
        <v>#N/A</v>
      </c>
      <c r="M10" s="16" t="e">
        <f>VLOOKUP("Test",'Phase II Inspection Option Form'!$A$31:$O$42,8,FALSE)</f>
        <v>#N/A</v>
      </c>
    </row>
    <row r="11" spans="1:13" x14ac:dyDescent="0.35">
      <c r="A11" s="9" t="s">
        <v>35</v>
      </c>
      <c r="B11" s="9"/>
      <c r="C11" s="9">
        <f>'Phase II Inspection Option Form'!$C$22</f>
        <v>0</v>
      </c>
      <c r="D11" s="10"/>
      <c r="E11" s="16"/>
      <c r="F11" s="9"/>
      <c r="G11" s="11"/>
      <c r="H11" s="9"/>
      <c r="I11" s="9"/>
      <c r="J11" s="9" t="e">
        <f>VLOOKUP("Test",'Phase II Inspection Option Form'!$A$31:$O$42,2,FALSE)</f>
        <v>#N/A</v>
      </c>
      <c r="K11" s="9"/>
      <c r="L11" s="9"/>
      <c r="M11" s="9"/>
    </row>
    <row r="12" spans="1:13" x14ac:dyDescent="0.35">
      <c r="A12" s="9"/>
      <c r="B12" s="9"/>
      <c r="C12" s="9" t="str">
        <f>CONCATENATE('Phase II Inspection Option Form'!$I$24,": ",'Phase II Inspection Option Form'!$C$24,"; ",'Phase II Inspection Option Form'!$I$26,": ",'Phase II Inspection Option Form'!$C$26)</f>
        <v xml:space="preserve">: ; : </v>
      </c>
      <c r="D12" s="10"/>
      <c r="E12" s="16"/>
      <c r="F12" s="9"/>
      <c r="G12" s="11"/>
      <c r="H12" s="9"/>
      <c r="I12" s="9"/>
      <c r="J12" s="9" t="e">
        <f>VLOOKUP("Test",'Phase II Inspection Option Form'!$A$31:$O$42,3,FALSE)</f>
        <v>#N/A</v>
      </c>
      <c r="K12" s="9"/>
      <c r="L12" s="9"/>
      <c r="M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Phase II Inspection Option Form</vt:lpstr>
      <vt:lpstr>QA Schedule Format</vt:lpstr>
      <vt:lpstr>'Phase II Inspection Option Form'!Print_Area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hudreac</dc:creator>
  <cp:lastModifiedBy>Will Zachmann</cp:lastModifiedBy>
  <cp:lastPrinted>2015-12-28T16:42:57Z</cp:lastPrinted>
  <dcterms:created xsi:type="dcterms:W3CDTF">2014-10-09T20:36:48Z</dcterms:created>
  <dcterms:modified xsi:type="dcterms:W3CDTF">2015-12-28T16:57:46Z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-1246460760</vt:i4>
  </property>
  <property fmtid="{D5CDD505-2E9C-101B-9397-08002B2CF9AE}" pid="4" name="_EmailSubject">
    <vt:lpwstr>training email</vt:lpwstr>
  </property>
  <property fmtid="{D5CDD505-2E9C-101B-9397-08002B2CF9AE}" pid="5" name="_AuthorEmail">
    <vt:lpwstr>Buki.F.Baruwa@hud.gov</vt:lpwstr>
  </property>
  <property fmtid="{D5CDD505-2E9C-101B-9397-08002B2CF9AE}" pid="6" name="_AuthorEmailDisplayName">
    <vt:lpwstr>Baruwa, Buki F</vt:lpwstr>
  </property>
  <property fmtid="{D5CDD505-2E9C-101B-9397-08002B2CF9AE}" pid="7" name="_PreviousAdHocReviewCycleID">
    <vt:i4>1993747356</vt:i4>
  </property>
  <property fmtid="{D5CDD505-2E9C-101B-9397-08002B2CF9AE}" pid="8" name="_ReviewingToolsShownOnce">
    <vt:lpwstr/>
  </property>
</Properties>
</file>